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ulinary-PCL F &amp; B\CULINARY PROJECTS\1 PRODUCT DEVELOPMENT\09 Test Kitchen\1.Test Kitchen Recipes\Sabatini Ready for Review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Recipe!$A$1:$K$58</definedName>
  </definedNames>
  <calcPr calcId="152511"/>
  <fileRecoveryPr repairLoad="1"/>
</workbook>
</file>

<file path=xl/calcChain.xml><?xml version="1.0" encoding="utf-8"?>
<calcChain xmlns="http://schemas.openxmlformats.org/spreadsheetml/2006/main">
  <c r="G15" i="1" l="1"/>
  <c r="I15" i="1"/>
  <c r="H15" i="1" s="1"/>
  <c r="J15" i="1"/>
  <c r="K15" i="1" s="1"/>
  <c r="G16" i="1"/>
  <c r="I16" i="1"/>
  <c r="H16" i="1" s="1"/>
  <c r="G17" i="1"/>
  <c r="I17" i="1"/>
  <c r="J17" i="1" s="1"/>
  <c r="K17" i="1" s="1"/>
  <c r="G18" i="1"/>
  <c r="I18" i="1"/>
  <c r="J18" i="1" s="1"/>
  <c r="K18" i="1" s="1"/>
  <c r="G32" i="1"/>
  <c r="H32" i="1"/>
  <c r="I32" i="1"/>
  <c r="J32" i="1" s="1"/>
  <c r="K32" i="1" s="1"/>
  <c r="G33" i="1"/>
  <c r="I33" i="1"/>
  <c r="H33" i="1" s="1"/>
  <c r="J33" i="1"/>
  <c r="K33" i="1" s="1"/>
  <c r="G34" i="1"/>
  <c r="I34" i="1"/>
  <c r="J34" i="1" s="1"/>
  <c r="K34" i="1" s="1"/>
  <c r="G35" i="1"/>
  <c r="I35" i="1"/>
  <c r="J35" i="1" s="1"/>
  <c r="K35" i="1" s="1"/>
  <c r="G36" i="1"/>
  <c r="I36" i="1"/>
  <c r="H36" i="1" s="1"/>
  <c r="J36" i="1"/>
  <c r="K36" i="1"/>
  <c r="G37" i="1"/>
  <c r="I37" i="1"/>
  <c r="H37" i="1" s="1"/>
  <c r="J37" i="1"/>
  <c r="K37" i="1" s="1"/>
  <c r="G38" i="1"/>
  <c r="I38" i="1"/>
  <c r="J38" i="1" s="1"/>
  <c r="K38" i="1" s="1"/>
  <c r="G39" i="1"/>
  <c r="I39" i="1"/>
  <c r="J39" i="1" s="1"/>
  <c r="K39" i="1" s="1"/>
  <c r="J16" i="1" l="1"/>
  <c r="K16" i="1" s="1"/>
  <c r="H39" i="1"/>
  <c r="L35" i="1"/>
  <c r="H35" i="1" s="1"/>
  <c r="H18" i="1"/>
  <c r="H38" i="1"/>
  <c r="H34" i="1"/>
  <c r="H40" i="1" s="1"/>
  <c r="I30" i="1"/>
  <c r="J30" i="1" s="1"/>
  <c r="K30" i="1" s="1"/>
  <c r="G30" i="1"/>
  <c r="I29" i="1"/>
  <c r="J29" i="1" s="1"/>
  <c r="K29" i="1" s="1"/>
  <c r="G29" i="1"/>
  <c r="I28" i="1"/>
  <c r="J28" i="1" s="1"/>
  <c r="K28" i="1" s="1"/>
  <c r="G28" i="1"/>
  <c r="I27" i="1"/>
  <c r="J27" i="1" s="1"/>
  <c r="K27" i="1" s="1"/>
  <c r="G27" i="1"/>
  <c r="H28" i="1" l="1"/>
  <c r="H30" i="1"/>
  <c r="H29" i="1"/>
  <c r="H27" i="1"/>
  <c r="H31" i="1" l="1"/>
  <c r="B24" i="1" l="1"/>
  <c r="G19" i="1" l="1"/>
  <c r="I19" i="1"/>
  <c r="J19" i="1" s="1"/>
  <c r="K19" i="1" s="1"/>
  <c r="G20" i="1"/>
  <c r="I20" i="1"/>
  <c r="J20" i="1" s="1"/>
  <c r="K20" i="1" s="1"/>
  <c r="G21" i="1"/>
  <c r="I21" i="1"/>
  <c r="J21" i="1" s="1"/>
  <c r="K21" i="1" s="1"/>
  <c r="G22" i="1"/>
  <c r="H22" i="1"/>
  <c r="I22" i="1"/>
  <c r="J22" i="1" s="1"/>
  <c r="K22" i="1" s="1"/>
  <c r="H21" i="1" l="1"/>
  <c r="H19" i="1"/>
  <c r="H24" i="1" s="1"/>
  <c r="K23" i="1"/>
  <c r="C5" i="1"/>
  <c r="A15" i="1" s="1"/>
  <c r="E8" i="1"/>
  <c r="C6" i="1"/>
  <c r="A19" i="1" l="1"/>
  <c r="A21" i="1"/>
  <c r="A20" i="1"/>
  <c r="A22" i="1"/>
  <c r="A17" i="1"/>
  <c r="A23" i="1"/>
  <c r="A18" i="1"/>
  <c r="A16" i="1"/>
  <c r="E12" i="1" l="1"/>
  <c r="J63" i="1" l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G57" i="1"/>
  <c r="J56" i="1"/>
  <c r="I56" i="1"/>
  <c r="G56" i="1"/>
  <c r="J55" i="1"/>
  <c r="I55" i="1"/>
  <c r="J54" i="1"/>
  <c r="I54" i="1"/>
  <c r="J53" i="1"/>
  <c r="I53" i="1"/>
  <c r="J52" i="1"/>
  <c r="I52" i="1"/>
  <c r="J48" i="1"/>
  <c r="I48" i="1"/>
  <c r="J46" i="1"/>
  <c r="I46" i="1"/>
  <c r="J44" i="1"/>
  <c r="I44" i="1"/>
  <c r="J25" i="1"/>
  <c r="I25" i="1"/>
  <c r="J24" i="1"/>
  <c r="I24" i="1"/>
  <c r="H25" i="1" l="1"/>
  <c r="E5" i="1" s="1"/>
  <c r="G58" i="1" l="1"/>
  <c r="G59" i="1"/>
  <c r="G60" i="1"/>
  <c r="G61" i="1"/>
  <c r="G62" i="1"/>
  <c r="G63" i="1"/>
  <c r="G64" i="1"/>
  <c r="G65" i="1"/>
  <c r="G66" i="1"/>
  <c r="G67" i="1"/>
</calcChain>
</file>

<file path=xl/sharedStrings.xml><?xml version="1.0" encoding="utf-8"?>
<sst xmlns="http://schemas.openxmlformats.org/spreadsheetml/2006/main" count="132" uniqueCount="104">
  <si>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</si>
  <si>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</si>
  <si>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</si>
  <si>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</si>
  <si>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</si>
  <si>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</si>
  <si>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</si>
  <si>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</si>
  <si>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</si>
  <si>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</si>
  <si>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</si>
  <si>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</si>
  <si>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</si>
  <si>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</si>
  <si>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</si>
  <si>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</si>
  <si>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</si>
  <si>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</si>
  <si>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</si>
  <si>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</si>
  <si>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</si>
  <si>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</si>
  <si>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</si>
  <si>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</si>
  <si>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</si>
  <si>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</si>
  <si>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</si>
  <si>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</si>
  <si>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</si>
  <si>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</si>
  <si>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</si>
  <si>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</si>
  <si>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</si>
  <si>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</si>
  <si>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</si>
  <si>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</si>
  <si>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</si>
  <si>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</si>
  <si>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</si>
  <si>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</si>
  <si>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</si>
  <si>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</si>
  <si>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</si>
  <si>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</si>
  <si>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</si>
  <si>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</si>
  <si>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</si>
  <si>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</si>
  <si>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</si>
  <si>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</si>
  <si>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</si>
  <si>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</si>
  <si>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</si>
  <si>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</si>
  <si>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</si>
  <si>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</si>
  <si>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</si>
  <si>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</si>
  <si>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Burrata with Roasted Yellow Beets</t>
  </si>
  <si>
    <t>Sabatini</t>
  </si>
  <si>
    <t>Antipasti</t>
  </si>
  <si>
    <t>3.15.17</t>
  </si>
  <si>
    <t>Kg</t>
  </si>
  <si>
    <t>Yellow Beets</t>
  </si>
  <si>
    <t>Lt</t>
  </si>
  <si>
    <t>Extra Virgin Olive Oil</t>
  </si>
  <si>
    <t>Sugar</t>
  </si>
  <si>
    <t>White Balsamic Vinegar</t>
  </si>
  <si>
    <t>Mint Basil Vinaigrette:</t>
  </si>
  <si>
    <t>Lemon Juice</t>
  </si>
  <si>
    <t>Dijon Mustard</t>
  </si>
  <si>
    <t>Basil Leaves</t>
  </si>
  <si>
    <t>Mint</t>
  </si>
  <si>
    <t>Salt</t>
  </si>
  <si>
    <t>Pepper</t>
  </si>
  <si>
    <t>1. Blend the olive oil, lemon juice, dijon  mustard, basil leaves, and mint. Season with salt and pepper.</t>
  </si>
  <si>
    <t>Burrata with Roasted Yellow Beets:</t>
  </si>
  <si>
    <t>2. Once cooled, marinate with olive oil,  sugar, and balsamic vinegar. Keep in refridgerator up to one week.</t>
  </si>
  <si>
    <t>20-100024044</t>
  </si>
  <si>
    <t>Roasted Yellow Beets</t>
  </si>
  <si>
    <t>20-100022616</t>
  </si>
  <si>
    <t>Burrata:</t>
  </si>
  <si>
    <t>Fava Beans</t>
  </si>
  <si>
    <t>Mint Basil Vinaigrette</t>
  </si>
  <si>
    <t>Burrata</t>
  </si>
  <si>
    <t xml:space="preserve">1. Wash the beet. Roast beets in oven with extra virgin olive oil. </t>
  </si>
  <si>
    <t>20-100018600</t>
  </si>
  <si>
    <t>20-100001180</t>
  </si>
  <si>
    <t>20-100000878</t>
  </si>
  <si>
    <t>20-100000876</t>
  </si>
  <si>
    <t>20-100001607</t>
  </si>
  <si>
    <t>20-100001065</t>
  </si>
  <si>
    <t>20-100001384</t>
  </si>
  <si>
    <t>20-100001256</t>
  </si>
  <si>
    <t>20-100019151</t>
  </si>
  <si>
    <t>20-100001295</t>
  </si>
  <si>
    <t xml:space="preserve">Roasted Yellow Beets: </t>
  </si>
  <si>
    <t xml:space="preserve">Mint Basil Vinaigrette: </t>
  </si>
  <si>
    <t>roughly chopped</t>
  </si>
  <si>
    <t>blanched</t>
  </si>
  <si>
    <t>Hazelnut</t>
  </si>
  <si>
    <t>1. Toss the roasted beets, blanched fava beans, burrata, mint, and basil together with the mint basil vinaigrette. Arrange per picture with burrata on top, sprinkled with toasted chopped hazelnut.</t>
  </si>
  <si>
    <t>Toasted, chopped</t>
  </si>
  <si>
    <t>20-100000891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</si>
</sst>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164" fontId="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1" fillId="0" borderId="0" xfId="0" applyFont="1" applyBorder="1" applyAlignment="1">
      <alignment vertical="center"/>
    </xf>
    <xf numFmtId="164" fontId="0" fillId="0" borderId="0" xfId="0" applyNumberFormat="1" applyFont="1" applyBorder="1"/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44" fontId="0" fillId="0" borderId="0" xfId="0" applyNumberForma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3</xdr:row>
      <xdr:rowOff>16667</xdr:rowOff>
    </xdr:from>
    <xdr:to>
      <xdr:col>10</xdr:col>
      <xdr:colOff>457200</xdr:colOff>
      <xdr:row>12</xdr:row>
      <xdr:rowOff>183355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258050" y="645317"/>
          <a:ext cx="3067050" cy="2300288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104777</xdr:colOff>
      <xdr:row>0</xdr:row>
      <xdr:rowOff>78580</xdr:rowOff>
    </xdr:from>
    <xdr:to>
      <xdr:col>6</xdr:col>
      <xdr:colOff>2238375</xdr:colOff>
      <xdr:row>9</xdr:row>
      <xdr:rowOff>154779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7" y="78580"/>
          <a:ext cx="3009898" cy="2257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u%20List/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URIE/%231%20PCL%20-%20New%202012%20Files/Recipe%20Costing/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EA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zoomScaleNormal="100" workbookViewId="0">
      <selection activeCell="G3" sqref="G3"/>
    </sheetView>
  </sheetViews>
  <sheetFormatPr defaultRowHeight="15" x14ac:dyDescent="0.25"/>
  <cols>
    <col min="1" max="1" width="10.5703125" style="100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2" s="3" customFormat="1" ht="16.5" customHeight="1" x14ac:dyDescent="0.25">
      <c r="A1" s="102" t="s">
        <v>14</v>
      </c>
      <c r="B1" s="8" t="s">
        <v>58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2" s="3" customFormat="1" ht="16.5" customHeight="1" x14ac:dyDescent="0.25">
      <c r="A2" s="102"/>
      <c r="B2" s="113"/>
      <c r="C2" s="114"/>
      <c r="D2" s="114"/>
      <c r="E2" s="114"/>
      <c r="F2" s="114"/>
      <c r="G2" s="52"/>
      <c r="H2" s="53"/>
      <c r="I2" s="53"/>
      <c r="J2" s="54"/>
      <c r="K2" s="9"/>
      <c r="L2" s="61"/>
    </row>
    <row r="3" spans="1:12" s="2" customFormat="1" ht="16.5" customHeight="1" x14ac:dyDescent="0.25">
      <c r="A3" s="103" t="s">
        <v>54</v>
      </c>
      <c r="B3" s="99" t="s">
        <v>48</v>
      </c>
      <c r="C3" s="91" t="s">
        <v>59</v>
      </c>
      <c r="D3" s="12" t="s">
        <v>60</v>
      </c>
      <c r="E3" s="12"/>
      <c r="F3" s="13"/>
      <c r="G3" s="55"/>
      <c r="H3" s="56"/>
      <c r="I3" s="56"/>
      <c r="J3" s="57"/>
      <c r="K3" s="58"/>
    </row>
    <row r="4" spans="1:12" s="4" customFormat="1" ht="20.25" customHeight="1" x14ac:dyDescent="0.2">
      <c r="A4" s="104" t="s">
        <v>53</v>
      </c>
      <c r="B4" s="99" t="s">
        <v>49</v>
      </c>
      <c r="C4" s="90">
        <v>0.17899999999999999</v>
      </c>
      <c r="D4" s="84" t="s">
        <v>50</v>
      </c>
      <c r="E4" s="79" t="s">
        <v>40</v>
      </c>
      <c r="F4" s="14"/>
      <c r="G4" s="59"/>
      <c r="H4" s="60"/>
      <c r="I4" s="60"/>
      <c r="J4" s="54"/>
      <c r="K4" s="61"/>
    </row>
    <row r="5" spans="1:12" s="4" customFormat="1" ht="20.25" customHeight="1" thickBot="1" x14ac:dyDescent="0.3">
      <c r="A5" s="105">
        <v>50</v>
      </c>
      <c r="B5" s="79"/>
      <c r="C5" s="89">
        <f>SUM(C4/C7)</f>
        <v>1</v>
      </c>
      <c r="D5" s="81" t="s">
        <v>44</v>
      </c>
      <c r="E5" s="78">
        <f>SUM(H25)</f>
        <v>1.6021288606059998</v>
      </c>
      <c r="F5" s="14"/>
      <c r="G5" s="59"/>
      <c r="H5" s="60"/>
      <c r="I5" s="60"/>
      <c r="J5" s="54"/>
      <c r="K5" s="61"/>
    </row>
    <row r="6" spans="1:12" ht="20.25" customHeight="1" thickTop="1" x14ac:dyDescent="0.25">
      <c r="A6" s="106" t="s">
        <v>14</v>
      </c>
      <c r="B6" s="79"/>
      <c r="C6" s="1" t="str">
        <f>IF(ISBLANK(C8),"-",(C4/C8))</f>
        <v>-</v>
      </c>
      <c r="D6" s="88" t="s">
        <v>45</v>
      </c>
      <c r="E6" s="16"/>
      <c r="F6" s="17"/>
      <c r="G6" s="62"/>
      <c r="H6" s="63"/>
      <c r="I6" s="63"/>
      <c r="J6" s="64"/>
      <c r="K6" s="65"/>
    </row>
    <row r="7" spans="1:12" ht="28.5" thickBot="1" x14ac:dyDescent="0.3">
      <c r="A7" s="106"/>
      <c r="B7" s="85" t="s">
        <v>46</v>
      </c>
      <c r="C7" s="86">
        <v>0.17899999999999999</v>
      </c>
      <c r="D7" s="84" t="s">
        <v>51</v>
      </c>
      <c r="E7" s="79" t="s">
        <v>41</v>
      </c>
      <c r="F7" s="17"/>
      <c r="G7" s="62"/>
      <c r="H7" s="63"/>
      <c r="I7" s="63"/>
      <c r="J7" s="64"/>
      <c r="K7" s="65"/>
    </row>
    <row r="8" spans="1:12" ht="29.25" thickTop="1" thickBot="1" x14ac:dyDescent="0.3">
      <c r="A8" s="107"/>
      <c r="B8" s="87" t="s">
        <v>47</v>
      </c>
      <c r="C8" s="92"/>
      <c r="D8" s="84" t="s">
        <v>52</v>
      </c>
      <c r="E8" s="78" t="str">
        <f>IF(ISBLANK(C8),"-",(H24/C6))</f>
        <v>-</v>
      </c>
      <c r="F8" s="17"/>
      <c r="G8" s="62"/>
      <c r="H8" s="63"/>
      <c r="I8" s="63"/>
      <c r="J8" s="64"/>
      <c r="K8" s="65"/>
    </row>
    <row r="9" spans="1:12" ht="3.75" customHeight="1" thickTop="1" x14ac:dyDescent="0.25">
      <c r="A9" s="107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2" x14ac:dyDescent="0.25">
      <c r="A10" s="108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2" x14ac:dyDescent="0.25">
      <c r="A11" s="108"/>
      <c r="B11" s="20" t="s">
        <v>12</v>
      </c>
      <c r="C11" s="38"/>
      <c r="D11" s="21"/>
      <c r="E11" s="83" t="s">
        <v>42</v>
      </c>
      <c r="F11" s="17"/>
      <c r="G11" s="62"/>
      <c r="H11" s="63"/>
      <c r="I11" s="63"/>
      <c r="J11" s="64"/>
      <c r="K11" s="65"/>
    </row>
    <row r="12" spans="1:12" ht="15.75" thickBot="1" x14ac:dyDescent="0.3">
      <c r="A12" s="108"/>
      <c r="B12" s="20" t="s">
        <v>13</v>
      </c>
      <c r="C12" s="39" t="s">
        <v>61</v>
      </c>
      <c r="D12" s="21" t="s">
        <v>57</v>
      </c>
      <c r="E12" s="82">
        <f>SUM(C4/B24)</f>
        <v>0.98351648351648335</v>
      </c>
      <c r="F12" s="17"/>
      <c r="G12" s="62"/>
      <c r="H12" s="63"/>
      <c r="I12" s="63"/>
      <c r="J12" s="64"/>
      <c r="K12" s="65"/>
    </row>
    <row r="13" spans="1:12" ht="15" customHeight="1" thickTop="1" x14ac:dyDescent="0.25">
      <c r="A13" s="108"/>
      <c r="B13" s="20"/>
      <c r="C13" s="40"/>
      <c r="D13" s="21"/>
      <c r="E13" s="19"/>
      <c r="F13" s="17"/>
      <c r="G13" s="62"/>
      <c r="H13" s="63"/>
      <c r="I13" s="63"/>
      <c r="J13" s="64"/>
      <c r="K13" s="65"/>
    </row>
    <row r="14" spans="1:12" ht="12.75" customHeight="1" x14ac:dyDescent="0.25">
      <c r="A14" s="107"/>
      <c r="B14" s="28" t="s">
        <v>0</v>
      </c>
      <c r="C14" s="28" t="s">
        <v>4</v>
      </c>
      <c r="D14" s="29" t="s">
        <v>1</v>
      </c>
      <c r="E14" s="30" t="s">
        <v>2</v>
      </c>
      <c r="F14" s="28" t="s">
        <v>7</v>
      </c>
      <c r="G14" s="66" t="s">
        <v>8</v>
      </c>
      <c r="H14" s="67" t="s">
        <v>6</v>
      </c>
      <c r="I14" s="67" t="s">
        <v>5</v>
      </c>
      <c r="J14" s="68" t="s">
        <v>4</v>
      </c>
      <c r="K14" s="69" t="s">
        <v>56</v>
      </c>
    </row>
    <row r="15" spans="1:12" ht="12.75" customHeight="1" x14ac:dyDescent="0.25">
      <c r="A15" s="107">
        <f>IF(ISBLANK(B15),0,(SUM($A$5/$C$5)*B15))</f>
        <v>3.5000000000000004</v>
      </c>
      <c r="B15" s="97">
        <v>7.0000000000000007E-2</v>
      </c>
      <c r="C15" s="22" t="s">
        <v>62</v>
      </c>
      <c r="D15" s="71" t="s">
        <v>84</v>
      </c>
      <c r="E15" s="23"/>
      <c r="F15" s="94" t="s">
        <v>86</v>
      </c>
      <c r="G15" s="96" t="str">
        <f>IF(F15="","",(VLOOKUP($F15,[1]SKU!$A$4:$D$3000,2,FALSE)))</f>
        <v>Cheese Burrata Di Stefano (Sabatini's)</v>
      </c>
      <c r="H15" s="5">
        <f t="shared" ref="H15:H18" si="0">IF(F15="","",(B15*I15))</f>
        <v>1.1226431578772196</v>
      </c>
      <c r="I15" s="5">
        <f>IF(F15="","",(VLOOKUP(F15,[1]SKU!$A$4:$D$3000,4,FALSE)))</f>
        <v>16.037759398245992</v>
      </c>
      <c r="J15" s="109" t="str">
        <f>IF(I15="","",(VLOOKUP($F15,[1]SKU!$A$4:$D$3000,3,FALSE)))</f>
        <v>KG</v>
      </c>
      <c r="K15" s="110" t="str">
        <f t="shared" ref="K15:K18" si="1">IF(J15="","",IF(J15=$C15,"","DIFFERENT"))</f>
        <v/>
      </c>
    </row>
    <row r="16" spans="1:12" ht="12.75" customHeight="1" x14ac:dyDescent="0.25">
      <c r="A16" s="107">
        <f>IF(ISBLANK(B16),0,(SUM($A$5/$C$5)*B16))</f>
        <v>1</v>
      </c>
      <c r="B16" s="97">
        <v>0.02</v>
      </c>
      <c r="C16" s="22" t="s">
        <v>62</v>
      </c>
      <c r="D16" s="93" t="s">
        <v>82</v>
      </c>
      <c r="E16" s="23" t="s">
        <v>99</v>
      </c>
      <c r="F16" s="94" t="s">
        <v>87</v>
      </c>
      <c r="G16" s="96" t="str">
        <f>IF(F16="","",(VLOOKUP($F16,[1]SKU!$A$4:$D$3000,2,FALSE)))</f>
        <v>Fava Beans</v>
      </c>
      <c r="H16" s="5">
        <f t="shared" si="0"/>
        <v>8.3694340706693474E-2</v>
      </c>
      <c r="I16" s="5">
        <f>IF(F16="","",(VLOOKUP(F16,[1]SKU!$A$4:$D$3000,4,FALSE)))</f>
        <v>4.1847170353346739</v>
      </c>
      <c r="J16" s="109" t="str">
        <f>IF(I16="","",(VLOOKUP($F16,[1]SKU!$A$4:$D$3000,3,FALSE)))</f>
        <v>KG</v>
      </c>
      <c r="K16" s="110" t="str">
        <f t="shared" si="1"/>
        <v/>
      </c>
    </row>
    <row r="17" spans="1:13" ht="12.75" customHeight="1" x14ac:dyDescent="0.25">
      <c r="A17" s="107">
        <f t="shared" ref="A17:A23" si="2">IF(ISBLANK(B17),0,(SUM($A$5/$C$5)*B17))</f>
        <v>2.5</v>
      </c>
      <c r="B17" s="97">
        <v>0.05</v>
      </c>
      <c r="C17" s="22" t="s">
        <v>62</v>
      </c>
      <c r="D17" s="93" t="s">
        <v>79</v>
      </c>
      <c r="E17" s="16"/>
      <c r="F17" s="94"/>
      <c r="G17" s="96" t="str">
        <f>IF(F17="","",(VLOOKUP($F17,[1]SKU!$A$4:$D$3000,2,FALSE)))</f>
        <v/>
      </c>
      <c r="H17" s="5">
        <v>0.13</v>
      </c>
      <c r="I17" s="5" t="str">
        <f>IF(F17="","",(VLOOKUP(F17,[1]SKU!$A$4:$D$3000,4,FALSE)))</f>
        <v/>
      </c>
      <c r="J17" s="109" t="str">
        <f>IF(I17="","",(VLOOKUP($F17,[1]SKU!$A$4:$D$3000,3,FALSE)))</f>
        <v/>
      </c>
      <c r="K17" s="110" t="str">
        <f t="shared" si="1"/>
        <v/>
      </c>
    </row>
    <row r="18" spans="1:13" ht="12.75" customHeight="1" x14ac:dyDescent="0.25">
      <c r="A18" s="107">
        <f t="shared" si="2"/>
        <v>0.1</v>
      </c>
      <c r="B18" s="97">
        <v>2E-3</v>
      </c>
      <c r="C18" s="22" t="s">
        <v>62</v>
      </c>
      <c r="D18" s="93" t="s">
        <v>72</v>
      </c>
      <c r="E18" s="16" t="s">
        <v>98</v>
      </c>
      <c r="F18" s="94" t="s">
        <v>88</v>
      </c>
      <c r="G18" s="96" t="str">
        <f>IF(F18="","",(VLOOKUP($F18,[1]SKU!$A$4:$D$3000,2,FALSE)))</f>
        <v>Herb, Mint</v>
      </c>
      <c r="H18" s="5">
        <f t="shared" si="0"/>
        <v>1.5788211821431548E-2</v>
      </c>
      <c r="I18" s="5">
        <f>IF(F18="","",(VLOOKUP(F18,[1]SKU!$A$4:$D$3000,4,FALSE)))</f>
        <v>7.8941059107157736</v>
      </c>
      <c r="J18" s="109" t="str">
        <f>IF(I18="","",(VLOOKUP($F18,[1]SKU!$A$4:$D$3000,3,FALSE)))</f>
        <v>KG</v>
      </c>
      <c r="K18" s="110" t="str">
        <f t="shared" si="1"/>
        <v/>
      </c>
    </row>
    <row r="19" spans="1:13" ht="12.75" customHeight="1" x14ac:dyDescent="0.25">
      <c r="A19" s="107">
        <f t="shared" si="2"/>
        <v>0.1</v>
      </c>
      <c r="B19" s="97">
        <v>2E-3</v>
      </c>
      <c r="C19" s="22" t="s">
        <v>62</v>
      </c>
      <c r="D19" s="93" t="s">
        <v>71</v>
      </c>
      <c r="E19" s="16" t="s">
        <v>98</v>
      </c>
      <c r="F19" s="94" t="s">
        <v>89</v>
      </c>
      <c r="G19" s="96" t="str">
        <f>IF(F19="","",(VLOOKUP($F19,[1]SKU!$A$4:$D$3000,2,FALSE)))</f>
        <v>Herb, Basil, Bulk, Fresh</v>
      </c>
      <c r="H19" s="5">
        <f t="shared" ref="H19:H22" si="3">IF(F19="","",(B19*I19))</f>
        <v>1.7398318095822977E-2</v>
      </c>
      <c r="I19" s="5">
        <f>IF(F19="","",(VLOOKUP(F19,[1]SKU!$A$4:$D$3000,4,FALSE)))</f>
        <v>8.699159047911488</v>
      </c>
      <c r="J19" s="109" t="str">
        <f>IF(I19="","",(VLOOKUP($F19,[1]SKU!$A$4:$D$3000,3,FALSE)))</f>
        <v>KG</v>
      </c>
      <c r="K19" s="110" t="str">
        <f t="shared" ref="K19:K22" si="4">IF(J19="","",IF(J19=$C19,"","DIFFERENT"))</f>
        <v/>
      </c>
    </row>
    <row r="20" spans="1:13" ht="12.75" customHeight="1" x14ac:dyDescent="0.25">
      <c r="A20" s="107">
        <f t="shared" si="2"/>
        <v>1.7500000000000002</v>
      </c>
      <c r="B20" s="97">
        <v>3.5000000000000003E-2</v>
      </c>
      <c r="C20" s="22" t="s">
        <v>64</v>
      </c>
      <c r="D20" s="96" t="s">
        <v>83</v>
      </c>
      <c r="E20" s="23"/>
      <c r="F20" s="70"/>
      <c r="G20" s="96" t="str">
        <f>IF(F20="","",(VLOOKUP($F20,[1]SKU!$A$4:$D$3000,2,FALSE)))</f>
        <v/>
      </c>
      <c r="H20" s="5">
        <v>0.19</v>
      </c>
      <c r="I20" s="5" t="str">
        <f>IF(F20="","",(VLOOKUP(F20,[1]SKU!$A$4:$D$3000,4,FALSE)))</f>
        <v/>
      </c>
      <c r="J20" s="109" t="str">
        <f>IF(I20="","",(VLOOKUP($F20,[1]SKU!$A$4:$D$3000,3,FALSE)))</f>
        <v/>
      </c>
      <c r="K20" s="110" t="str">
        <f t="shared" si="4"/>
        <v/>
      </c>
    </row>
    <row r="21" spans="1:13" x14ac:dyDescent="0.25">
      <c r="A21" s="107">
        <f t="shared" si="2"/>
        <v>0.15</v>
      </c>
      <c r="B21" s="97">
        <v>3.0000000000000001E-3</v>
      </c>
      <c r="C21" s="22" t="s">
        <v>62</v>
      </c>
      <c r="D21" s="93" t="s">
        <v>100</v>
      </c>
      <c r="E21" s="16" t="s">
        <v>102</v>
      </c>
      <c r="F21" s="94" t="s">
        <v>103</v>
      </c>
      <c r="G21" s="96" t="str">
        <f>IF(F21="","",(VLOOKUP($F21,[1]SKU!$A$4:$D$3000,2,FALSE)))</f>
        <v>Filberts Shelled (Hazelnuts)</v>
      </c>
      <c r="H21" s="5">
        <f t="shared" si="3"/>
        <v>4.2604832104832097E-2</v>
      </c>
      <c r="I21" s="5">
        <f>IF(F21="","",(VLOOKUP(F21,[1]SKU!$A$4:$D$3000,4,FALSE)))</f>
        <v>14.201610701610699</v>
      </c>
      <c r="J21" s="109" t="str">
        <f>IF(I21="","",(VLOOKUP($F21,[1]SKU!$A$4:$D$3000,3,FALSE)))</f>
        <v>KG</v>
      </c>
      <c r="K21" s="110" t="str">
        <f t="shared" si="4"/>
        <v/>
      </c>
      <c r="M21" s="95" t="s">
        <v>14</v>
      </c>
    </row>
    <row r="22" spans="1:13" x14ac:dyDescent="0.25">
      <c r="A22" s="107">
        <f t="shared" si="2"/>
        <v>0</v>
      </c>
      <c r="B22" s="97"/>
      <c r="C22" s="22"/>
      <c r="D22" s="93"/>
      <c r="E22" s="16"/>
      <c r="F22" s="94"/>
      <c r="G22" s="96" t="str">
        <f>IF(F22="","",(VLOOKUP($F22,[1]SKU!$A$4:$D$3000,2,FALSE)))</f>
        <v/>
      </c>
      <c r="H22" s="5" t="str">
        <f t="shared" si="3"/>
        <v/>
      </c>
      <c r="I22" s="5" t="str">
        <f>IF(F22="","",(VLOOKUP(F22,[1]SKU!$A$4:$D$3000,4,FALSE)))</f>
        <v/>
      </c>
      <c r="J22" s="109" t="str">
        <f>IF(I22="","",(VLOOKUP($F22,[1]SKU!$A$4:$D$3000,3,FALSE)))</f>
        <v/>
      </c>
      <c r="K22" s="110" t="str">
        <f t="shared" si="4"/>
        <v/>
      </c>
      <c r="M22" s="95" t="s">
        <v>14</v>
      </c>
    </row>
    <row r="23" spans="1:13" x14ac:dyDescent="0.25">
      <c r="A23" s="107">
        <f t="shared" si="2"/>
        <v>0</v>
      </c>
      <c r="B23" s="97"/>
      <c r="C23" s="22"/>
      <c r="D23" s="96"/>
      <c r="E23" s="23"/>
      <c r="F23" s="94"/>
      <c r="G23" s="71"/>
      <c r="H23" s="63"/>
      <c r="I23" s="63"/>
      <c r="J23" s="64"/>
      <c r="K23" s="72" t="str">
        <f>IF(J23="","",IF(J23=#REF!,"","DIFFERENT"))</f>
        <v/>
      </c>
    </row>
    <row r="24" spans="1:13" ht="15.75" customHeight="1" x14ac:dyDescent="0.25">
      <c r="A24" s="101" t="s">
        <v>39</v>
      </c>
      <c r="B24" s="80">
        <f>SUM(B15:B23)</f>
        <v>0.18200000000000002</v>
      </c>
      <c r="C24" s="17"/>
      <c r="D24" s="15"/>
      <c r="E24" s="26"/>
      <c r="F24" s="17"/>
      <c r="G24" s="73" t="s">
        <v>38</v>
      </c>
      <c r="H24" s="74">
        <f>SUM(H15:H23)</f>
        <v>1.6021288606059998</v>
      </c>
      <c r="I24" s="63" t="str">
        <f>IF(F24="","",VLOOKUP(F24,[1]SKU!$A$5:$D$3000,4,FALSE))</f>
        <v/>
      </c>
      <c r="J24" s="64" t="str">
        <f>IF(F24="","",(VLOOKUP(F24,[1]SKU!$A$5:$D$3000,3,FALSE)))</f>
        <v/>
      </c>
      <c r="K24" s="72"/>
    </row>
    <row r="25" spans="1:13" s="6" customFormat="1" ht="15" customHeight="1" x14ac:dyDescent="0.25">
      <c r="A25" s="28"/>
      <c r="B25" s="25"/>
      <c r="C25" s="17"/>
      <c r="D25" s="14"/>
      <c r="E25" s="14"/>
      <c r="F25" s="24"/>
      <c r="G25" s="75" t="s">
        <v>43</v>
      </c>
      <c r="H25" s="76">
        <f>H24/C5</f>
        <v>1.6021288606059998</v>
      </c>
      <c r="I25" s="76" t="str">
        <f>IF(F25="","",VLOOKUP(F25,[1]SKU!$A$5:$D$3000,4,FALSE))</f>
        <v/>
      </c>
      <c r="J25" s="77" t="str">
        <f>IF(F25="","",(VLOOKUP(F25,[1]SKU!$A$5:$D$3000,3,FALSE)))</f>
        <v/>
      </c>
      <c r="K25" s="72"/>
    </row>
    <row r="26" spans="1:13" s="6" customFormat="1" ht="15" customHeight="1" x14ac:dyDescent="0.25">
      <c r="A26" s="28"/>
      <c r="B26" s="25"/>
      <c r="C26" s="17"/>
      <c r="D26" s="111" t="s">
        <v>96</v>
      </c>
      <c r="E26" s="14"/>
      <c r="F26" s="24"/>
      <c r="G26" s="75"/>
      <c r="H26" s="76"/>
      <c r="I26" s="76"/>
      <c r="J26" s="77"/>
      <c r="K26" s="72"/>
    </row>
    <row r="27" spans="1:13" s="6" customFormat="1" ht="15" customHeight="1" x14ac:dyDescent="0.25">
      <c r="A27" s="28"/>
      <c r="B27" s="97">
        <v>2</v>
      </c>
      <c r="C27" s="22" t="s">
        <v>62</v>
      </c>
      <c r="D27" s="71" t="s">
        <v>63</v>
      </c>
      <c r="E27" s="23"/>
      <c r="F27" s="94" t="s">
        <v>78</v>
      </c>
      <c r="G27" s="96" t="str">
        <f>IF(F27="","",(VLOOKUP($F27,[1]SKU!$A$4:$D$3000,2,FALSE)))</f>
        <v>Beets, Yellow/Golden, Medium-Large Size, Tops on- For Curtis Stone Only</v>
      </c>
      <c r="H27" s="5">
        <f>IF(F27="","",(B27*I27))</f>
        <v>3.9260314875135718</v>
      </c>
      <c r="I27" s="5">
        <f>IF(F27="","",(VLOOKUP(F27,[1]SKU!$A$4:$D$3000,4,FALSE)))</f>
        <v>1.9630157437567859</v>
      </c>
      <c r="J27" s="109" t="str">
        <f>IF(I27="","",(VLOOKUP($F27,[1]SKU!$A$4:$D$3000,3,FALSE)))</f>
        <v>KG</v>
      </c>
      <c r="K27" s="110" t="str">
        <f>IF(J27="","",IF(J27=$C27,"","DIFFERENT"))</f>
        <v/>
      </c>
    </row>
    <row r="28" spans="1:13" s="6" customFormat="1" ht="15" customHeight="1" x14ac:dyDescent="0.25">
      <c r="A28" s="28"/>
      <c r="B28" s="97">
        <v>0.1</v>
      </c>
      <c r="C28" s="22" t="s">
        <v>64</v>
      </c>
      <c r="D28" s="93" t="s">
        <v>65</v>
      </c>
      <c r="E28" s="23"/>
      <c r="F28" s="94" t="s">
        <v>90</v>
      </c>
      <c r="G28" s="96" t="str">
        <f>IF(F28="","",(VLOOKUP($F28,[1]SKU!$A$4:$D$3000,2,FALSE)))</f>
        <v>Oil Olive Extra Virgin</v>
      </c>
      <c r="H28" s="5">
        <f t="shared" ref="H28:H30" si="5">IF(F28="","",(B28*I28))</f>
        <v>0.42862703360735843</v>
      </c>
      <c r="I28" s="5">
        <f>IF(F28="","",(VLOOKUP(F28,[1]SKU!$A$4:$D$3000,4,FALSE)))</f>
        <v>4.2862703360735841</v>
      </c>
      <c r="J28" s="109" t="str">
        <f>IF(I28="","",(VLOOKUP($F28,[1]SKU!$A$4:$D$3000,3,FALSE)))</f>
        <v>LT</v>
      </c>
      <c r="K28" s="110" t="str">
        <f t="shared" ref="K28:K30" si="6">IF(J28="","",IF(J28=$C28,"","DIFFERENT"))</f>
        <v/>
      </c>
    </row>
    <row r="29" spans="1:13" s="6" customFormat="1" ht="15" customHeight="1" x14ac:dyDescent="0.25">
      <c r="A29" s="28"/>
      <c r="B29" s="97">
        <v>0.03</v>
      </c>
      <c r="C29" s="22" t="s">
        <v>62</v>
      </c>
      <c r="D29" s="93" t="s">
        <v>66</v>
      </c>
      <c r="E29" s="16"/>
      <c r="F29" s="94" t="s">
        <v>91</v>
      </c>
      <c r="G29" s="96" t="str">
        <f>IF(F29="","",(VLOOKUP($F29,[1]SKU!$A$4:$D$3000,2,FALSE)))</f>
        <v>Sugar Granulated</v>
      </c>
      <c r="H29" s="5">
        <f t="shared" si="5"/>
        <v>2.5789461850831967E-2</v>
      </c>
      <c r="I29" s="5">
        <f>IF(F29="","",(VLOOKUP(F29,[1]SKU!$A$4:$D$3000,4,FALSE)))</f>
        <v>0.85964872836106565</v>
      </c>
      <c r="J29" s="109" t="str">
        <f>IF(I29="","",(VLOOKUP($F29,[1]SKU!$A$4:$D$3000,3,FALSE)))</f>
        <v>KG</v>
      </c>
      <c r="K29" s="110" t="str">
        <f t="shared" si="6"/>
        <v/>
      </c>
    </row>
    <row r="30" spans="1:13" s="6" customFormat="1" ht="15" customHeight="1" x14ac:dyDescent="0.25">
      <c r="A30" s="28"/>
      <c r="B30" s="97">
        <v>0.1</v>
      </c>
      <c r="C30" s="22" t="s">
        <v>64</v>
      </c>
      <c r="D30" s="93" t="s">
        <v>67</v>
      </c>
      <c r="E30" s="16"/>
      <c r="F30" s="94" t="s">
        <v>80</v>
      </c>
      <c r="G30" s="96" t="str">
        <f>IF(F30="","",(VLOOKUP($F30,[1]SKU!$A$4:$D$3000,2,FALSE)))</f>
        <v>Vinegar, Balsamic White - For Asian Market Usage</v>
      </c>
      <c r="H30" s="5">
        <f t="shared" si="5"/>
        <v>1.459756097560976</v>
      </c>
      <c r="I30" s="5">
        <f>IF(F30="","",(VLOOKUP(F30,[1]SKU!$A$4:$D$3000,4,FALSE)))</f>
        <v>14.59756097560976</v>
      </c>
      <c r="J30" s="109" t="str">
        <f>IF(I30="","",(VLOOKUP($F30,[1]SKU!$A$4:$D$3000,3,FALSE)))</f>
        <v>LT</v>
      </c>
      <c r="K30" s="110" t="str">
        <f t="shared" si="6"/>
        <v/>
      </c>
    </row>
    <row r="31" spans="1:13" s="6" customFormat="1" ht="15" customHeight="1" x14ac:dyDescent="0.25">
      <c r="A31" s="28"/>
      <c r="B31" s="97"/>
      <c r="C31" s="22"/>
      <c r="D31" s="93"/>
      <c r="E31" s="16"/>
      <c r="F31" s="94"/>
      <c r="G31" s="96"/>
      <c r="H31" s="5">
        <f>SUM(H27:H30)</f>
        <v>5.8402040805327378</v>
      </c>
      <c r="I31" s="5"/>
      <c r="J31" s="109"/>
      <c r="K31" s="110"/>
    </row>
    <row r="32" spans="1:13" s="6" customFormat="1" ht="15" customHeight="1" x14ac:dyDescent="0.25">
      <c r="A32" s="28"/>
      <c r="B32" s="25"/>
      <c r="C32" s="17"/>
      <c r="D32" s="111" t="s">
        <v>97</v>
      </c>
      <c r="E32" s="14"/>
      <c r="F32" s="24"/>
      <c r="G32" s="96" t="str">
        <f>IF(F32="","",(VLOOKUP($F32,[1]SKU!$A$4:$D$3000,2,FALSE)))</f>
        <v/>
      </c>
      <c r="H32" s="5" t="str">
        <f t="shared" ref="H32:H39" si="7">IF(F32="","",(B32*I32))</f>
        <v/>
      </c>
      <c r="I32" s="5" t="str">
        <f>IF(F32="","",(VLOOKUP(F32,[1]SKU!$A$4:$D$3000,4,FALSE)))</f>
        <v/>
      </c>
      <c r="J32" s="109" t="str">
        <f>IF(I32="","",(VLOOKUP($F32,[1]SKU!$A$4:$D$3000,3,FALSE)))</f>
        <v/>
      </c>
      <c r="K32" s="110" t="str">
        <f t="shared" ref="K32:K39" si="8">IF(J32="","",IF(J32=$C32,"","DIFFERENT"))</f>
        <v/>
      </c>
    </row>
    <row r="33" spans="1:12" s="6" customFormat="1" ht="15" customHeight="1" x14ac:dyDescent="0.25">
      <c r="A33" s="28"/>
      <c r="B33" s="112">
        <v>0.1</v>
      </c>
      <c r="C33" s="17" t="s">
        <v>64</v>
      </c>
      <c r="D33" s="14" t="s">
        <v>65</v>
      </c>
      <c r="E33" s="14"/>
      <c r="F33" s="94" t="s">
        <v>90</v>
      </c>
      <c r="G33" s="96" t="str">
        <f>IF(F33="","",(VLOOKUP($F33,[1]SKU!$A$4:$D$3000,2,FALSE)))</f>
        <v>Oil Olive Extra Virgin</v>
      </c>
      <c r="H33" s="5">
        <f t="shared" si="7"/>
        <v>0.42862703360735843</v>
      </c>
      <c r="I33" s="5">
        <f>IF(F33="","",(VLOOKUP(F33,[1]SKU!$A$4:$D$3000,4,FALSE)))</f>
        <v>4.2862703360735841</v>
      </c>
      <c r="J33" s="109" t="str">
        <f>IF(I33="","",(VLOOKUP($F33,[1]SKU!$A$4:$D$3000,3,FALSE)))</f>
        <v>LT</v>
      </c>
      <c r="K33" s="110" t="str">
        <f t="shared" si="8"/>
        <v/>
      </c>
    </row>
    <row r="34" spans="1:12" s="6" customFormat="1" ht="15" customHeight="1" x14ac:dyDescent="0.25">
      <c r="A34" s="28"/>
      <c r="B34" s="112">
        <v>0.03</v>
      </c>
      <c r="C34" s="17" t="s">
        <v>64</v>
      </c>
      <c r="D34" s="14" t="s">
        <v>69</v>
      </c>
      <c r="E34" s="14"/>
      <c r="F34" s="94" t="s">
        <v>92</v>
      </c>
      <c r="G34" s="96" t="str">
        <f>IF(F34="","",(VLOOKUP($F34,[1]SKU!$A$4:$D$3000,2,FALSE)))</f>
        <v>Lemon Juice Pure</v>
      </c>
      <c r="H34" s="5">
        <f t="shared" si="7"/>
        <v>2.5070441915850755E-2</v>
      </c>
      <c r="I34" s="5">
        <f>IF(F34="","",(VLOOKUP(F34,[1]SKU!$A$4:$D$3000,4,FALSE)))</f>
        <v>0.83568139719502521</v>
      </c>
      <c r="J34" s="109" t="str">
        <f>IF(I34="","",(VLOOKUP($F34,[1]SKU!$A$4:$D$3000,3,FALSE)))</f>
        <v>LT</v>
      </c>
      <c r="K34" s="110" t="str">
        <f t="shared" si="8"/>
        <v/>
      </c>
    </row>
    <row r="35" spans="1:12" s="6" customFormat="1" ht="15" customHeight="1" x14ac:dyDescent="0.25">
      <c r="A35" s="28"/>
      <c r="B35" s="112">
        <v>1.4999999999999999E-2</v>
      </c>
      <c r="C35" s="17" t="s">
        <v>62</v>
      </c>
      <c r="D35" s="14" t="s">
        <v>70</v>
      </c>
      <c r="E35" s="14"/>
      <c r="F35" s="94" t="s">
        <v>93</v>
      </c>
      <c r="G35" s="96" t="str">
        <f>IF(F35="","",(VLOOKUP($F35,[1]SKU!$A$4:$D$3000,2,FALSE)))</f>
        <v>Mustard Dijon(Original French) 8 Oz Btl</v>
      </c>
      <c r="H35" s="5">
        <f>L35</f>
        <v>1.0782094039561017E-4</v>
      </c>
      <c r="I35" s="5">
        <f>IF(F35="","",(VLOOKUP(F35,[1]SKU!$A$4:$D$3000,4,FALSE)))</f>
        <v>1.9829138463560489</v>
      </c>
      <c r="J35" s="109" t="str">
        <f>IF(I35="","",(VLOOKUP($F35,[1]SKU!$A$4:$D$3000,3,FALSE)))</f>
        <v>EA</v>
      </c>
      <c r="K35" s="110" t="str">
        <f t="shared" si="8"/>
        <v>DIFFERENT</v>
      </c>
      <c r="L35" s="116">
        <f>I35/8*0.029*0.015</f>
        <v>1.0782094039561017E-4</v>
      </c>
    </row>
    <row r="36" spans="1:12" s="6" customFormat="1" ht="15" customHeight="1" x14ac:dyDescent="0.25">
      <c r="A36" s="28"/>
      <c r="B36" s="112">
        <v>0.03</v>
      </c>
      <c r="C36" s="17" t="s">
        <v>62</v>
      </c>
      <c r="D36" s="14" t="s">
        <v>71</v>
      </c>
      <c r="E36" s="14"/>
      <c r="F36" s="94" t="s">
        <v>89</v>
      </c>
      <c r="G36" s="96" t="str">
        <f>IF(F36="","",(VLOOKUP($F36,[1]SKU!$A$4:$D$3000,2,FALSE)))</f>
        <v>Herb, Basil, Bulk, Fresh</v>
      </c>
      <c r="H36" s="5">
        <f t="shared" si="7"/>
        <v>0.26097477143734465</v>
      </c>
      <c r="I36" s="5">
        <f>IF(F36="","",(VLOOKUP(F36,[1]SKU!$A$4:$D$3000,4,FALSE)))</f>
        <v>8.699159047911488</v>
      </c>
      <c r="J36" s="109" t="str">
        <f>IF(I36="","",(VLOOKUP($F36,[1]SKU!$A$4:$D$3000,3,FALSE)))</f>
        <v>KG</v>
      </c>
      <c r="K36" s="110" t="str">
        <f t="shared" si="8"/>
        <v/>
      </c>
    </row>
    <row r="37" spans="1:12" s="6" customFormat="1" ht="15" customHeight="1" x14ac:dyDescent="0.25">
      <c r="A37" s="28"/>
      <c r="B37" s="112">
        <v>0.03</v>
      </c>
      <c r="C37" s="17" t="s">
        <v>62</v>
      </c>
      <c r="D37" s="14" t="s">
        <v>72</v>
      </c>
      <c r="E37" s="14"/>
      <c r="F37" s="94" t="s">
        <v>88</v>
      </c>
      <c r="G37" s="96" t="str">
        <f>IF(F37="","",(VLOOKUP($F37,[1]SKU!$A$4:$D$3000,2,FALSE)))</f>
        <v>Herb, Mint</v>
      </c>
      <c r="H37" s="5">
        <f t="shared" si="7"/>
        <v>0.2368231773214732</v>
      </c>
      <c r="I37" s="5">
        <f>IF(F37="","",(VLOOKUP(F37,[1]SKU!$A$4:$D$3000,4,FALSE)))</f>
        <v>7.8941059107157736</v>
      </c>
      <c r="J37" s="109" t="str">
        <f>IF(I37="","",(VLOOKUP($F37,[1]SKU!$A$4:$D$3000,3,FALSE)))</f>
        <v>KG</v>
      </c>
      <c r="K37" s="110" t="str">
        <f t="shared" si="8"/>
        <v/>
      </c>
    </row>
    <row r="38" spans="1:12" s="6" customFormat="1" ht="15" customHeight="1" x14ac:dyDescent="0.25">
      <c r="A38" s="28"/>
      <c r="B38" s="112">
        <v>1E-3</v>
      </c>
      <c r="C38" s="17" t="s">
        <v>62</v>
      </c>
      <c r="D38" s="14" t="s">
        <v>73</v>
      </c>
      <c r="E38" s="14"/>
      <c r="F38" s="94" t="s">
        <v>94</v>
      </c>
      <c r="G38" s="96" t="str">
        <f>IF(F38="","",(VLOOKUP($F38,[1]SKU!$A$4:$D$3000,2,FALSE)))</f>
        <v>Sea Salt Coarse Bulk</v>
      </c>
      <c r="H38" s="5">
        <f t="shared" si="7"/>
        <v>1.5069490131578947E-3</v>
      </c>
      <c r="I38" s="5">
        <f>IF(F38="","",(VLOOKUP(F38,[1]SKU!$A$4:$D$3000,4,FALSE)))</f>
        <v>1.5069490131578946</v>
      </c>
      <c r="J38" s="109" t="str">
        <f>IF(I38="","",(VLOOKUP($F38,[1]SKU!$A$4:$D$3000,3,FALSE)))</f>
        <v>KG</v>
      </c>
      <c r="K38" s="110" t="str">
        <f t="shared" si="8"/>
        <v/>
      </c>
    </row>
    <row r="39" spans="1:12" s="6" customFormat="1" ht="15" customHeight="1" x14ac:dyDescent="0.25">
      <c r="A39" s="28"/>
      <c r="B39" s="112">
        <v>1E-3</v>
      </c>
      <c r="C39" s="17" t="s">
        <v>62</v>
      </c>
      <c r="D39" s="14" t="s">
        <v>74</v>
      </c>
      <c r="E39" s="14"/>
      <c r="F39" s="94" t="s">
        <v>95</v>
      </c>
      <c r="G39" s="96" t="str">
        <f>IF(F39="","",(VLOOKUP($F39,[1]SKU!$A$4:$D$3000,2,FALSE)))</f>
        <v>Pepper Black Ground</v>
      </c>
      <c r="H39" s="5">
        <f t="shared" si="7"/>
        <v>1.8543221549417611E-2</v>
      </c>
      <c r="I39" s="5">
        <f>IF(F39="","",(VLOOKUP(F39,[1]SKU!$A$4:$D$3000,4,FALSE)))</f>
        <v>18.543221549417609</v>
      </c>
      <c r="J39" s="109" t="str">
        <f>IF(I39="","",(VLOOKUP($F39,[1]SKU!$A$4:$D$3000,3,FALSE)))</f>
        <v>KG</v>
      </c>
      <c r="K39" s="110" t="str">
        <f t="shared" si="8"/>
        <v/>
      </c>
    </row>
    <row r="40" spans="1:12" s="6" customFormat="1" ht="15" customHeight="1" x14ac:dyDescent="0.25">
      <c r="A40" s="28"/>
      <c r="B40" s="112"/>
      <c r="C40" s="17"/>
      <c r="D40" s="14"/>
      <c r="E40" s="14"/>
      <c r="F40" s="24"/>
      <c r="G40" s="75"/>
      <c r="H40" s="76">
        <f>SUM(H33:H39)</f>
        <v>0.97165341578499809</v>
      </c>
      <c r="I40" s="76"/>
      <c r="J40" s="77"/>
      <c r="K40" s="72"/>
    </row>
    <row r="41" spans="1:12" s="6" customFormat="1" ht="15" customHeight="1" x14ac:dyDescent="0.25">
      <c r="A41" s="28"/>
      <c r="B41" s="112"/>
      <c r="C41" s="17"/>
      <c r="D41" s="14"/>
      <c r="E41" s="14"/>
      <c r="F41" s="24"/>
      <c r="G41" s="75"/>
      <c r="H41" s="76"/>
      <c r="I41" s="76"/>
      <c r="J41" s="77"/>
      <c r="K41" s="72"/>
    </row>
    <row r="42" spans="1:12" s="6" customFormat="1" ht="15" customHeight="1" x14ac:dyDescent="0.25">
      <c r="A42" s="28" t="s">
        <v>3</v>
      </c>
      <c r="B42" s="25"/>
      <c r="C42" s="17"/>
      <c r="D42" s="14"/>
      <c r="E42" s="14"/>
      <c r="F42" s="24"/>
      <c r="G42" s="75"/>
      <c r="H42" s="76"/>
      <c r="I42" s="76"/>
      <c r="J42" s="77"/>
      <c r="K42" s="72"/>
    </row>
    <row r="43" spans="1:12" s="6" customFormat="1" ht="15" customHeight="1" x14ac:dyDescent="0.25">
      <c r="A43" s="18"/>
      <c r="B43" s="15"/>
      <c r="C43" s="17"/>
      <c r="D43" s="111" t="s">
        <v>68</v>
      </c>
      <c r="E43" s="14"/>
      <c r="F43" s="24"/>
      <c r="G43" s="62"/>
      <c r="H43" s="76"/>
      <c r="I43" s="76"/>
      <c r="J43" s="77"/>
      <c r="K43" s="72"/>
    </row>
    <row r="44" spans="1:12" s="6" customFormat="1" ht="31.5" customHeight="1" x14ac:dyDescent="0.25">
      <c r="A44" s="101"/>
      <c r="B44" s="115" t="s">
        <v>75</v>
      </c>
      <c r="C44" s="115"/>
      <c r="D44" s="115"/>
      <c r="E44" s="115"/>
      <c r="F44" s="115"/>
      <c r="G44" s="62"/>
      <c r="H44" s="76"/>
      <c r="I44" s="76" t="str">
        <f>IF(F44="","",VLOOKUP(F44,[1]SKU!$A$5:$D$3000,4,FALSE))</f>
        <v/>
      </c>
      <c r="J44" s="77" t="str">
        <f>IF(F44="","",(VLOOKUP(F44,[1]SKU!$A$5:$D$3000,3,FALSE)))</f>
        <v/>
      </c>
      <c r="K44" s="72"/>
    </row>
    <row r="45" spans="1:12" s="6" customFormat="1" ht="15" customHeight="1" x14ac:dyDescent="0.25">
      <c r="A45" s="101"/>
      <c r="B45" s="15"/>
      <c r="C45" s="37"/>
      <c r="D45" s="111" t="s">
        <v>76</v>
      </c>
      <c r="E45" s="14"/>
      <c r="F45" s="24"/>
      <c r="G45" s="62"/>
      <c r="H45" s="76"/>
      <c r="I45" s="76"/>
      <c r="J45" s="77"/>
      <c r="K45" s="72"/>
    </row>
    <row r="46" spans="1:12" s="6" customFormat="1" ht="15" customHeight="1" x14ac:dyDescent="0.25">
      <c r="A46" s="101"/>
      <c r="B46" s="115" t="s">
        <v>85</v>
      </c>
      <c r="C46" s="115"/>
      <c r="D46" s="115"/>
      <c r="E46" s="115"/>
      <c r="F46" s="115"/>
      <c r="G46" s="62"/>
      <c r="H46" s="62"/>
      <c r="I46" s="76" t="str">
        <f>IF(F46="","",VLOOKUP(F46,[1]SKU!$A$5:$D$3000,4,FALSE))</f>
        <v/>
      </c>
      <c r="J46" s="77" t="str">
        <f>IF(F46="","",(VLOOKUP(F46,[1]SKU!$A$5:$D$3000,3,FALSE)))</f>
        <v/>
      </c>
      <c r="K46" s="72"/>
    </row>
    <row r="47" spans="1:12" s="6" customFormat="1" ht="15" customHeight="1" x14ac:dyDescent="0.25">
      <c r="A47" s="101"/>
      <c r="B47" s="15"/>
      <c r="C47" s="37"/>
      <c r="D47" s="14"/>
      <c r="E47" s="14"/>
      <c r="F47" s="24"/>
      <c r="G47" s="62"/>
      <c r="H47" s="76"/>
      <c r="I47" s="76"/>
      <c r="J47" s="77"/>
      <c r="K47" s="72"/>
    </row>
    <row r="48" spans="1:12" s="6" customFormat="1" ht="30" customHeight="1" x14ac:dyDescent="0.25">
      <c r="A48" s="101"/>
      <c r="B48" s="115" t="s">
        <v>77</v>
      </c>
      <c r="C48" s="115"/>
      <c r="D48" s="115"/>
      <c r="E48" s="115"/>
      <c r="F48" s="115"/>
      <c r="G48" s="62"/>
      <c r="H48" s="76"/>
      <c r="I48" s="76" t="str">
        <f>IF(F48="","",VLOOKUP(F48,[1]SKU!$A$5:$D$3000,4,FALSE))</f>
        <v/>
      </c>
      <c r="J48" s="77" t="str">
        <f>IF(F48="","",(VLOOKUP(F48,[1]SKU!$A$5:$D$3000,3,FALSE)))</f>
        <v/>
      </c>
      <c r="K48" s="72"/>
    </row>
    <row r="49" spans="1:11" s="6" customFormat="1" ht="15" customHeight="1" x14ac:dyDescent="0.25">
      <c r="A49" s="101"/>
      <c r="B49" s="15"/>
      <c r="C49" s="37"/>
      <c r="D49" s="98" t="s">
        <v>81</v>
      </c>
      <c r="E49" s="14"/>
      <c r="F49" s="24"/>
      <c r="G49" s="62"/>
      <c r="H49" s="76"/>
      <c r="I49" s="76"/>
      <c r="J49" s="77"/>
      <c r="K49" s="72"/>
    </row>
    <row r="50" spans="1:11" s="6" customFormat="1" ht="48.75" customHeight="1" x14ac:dyDescent="0.25">
      <c r="A50" s="101"/>
      <c r="B50" s="115" t="s">
        <v>101</v>
      </c>
      <c r="C50" s="115"/>
      <c r="D50" s="115"/>
      <c r="E50" s="115"/>
      <c r="F50" s="115"/>
      <c r="G50" s="62"/>
      <c r="H50" s="76"/>
      <c r="I50" s="76"/>
      <c r="J50" s="77"/>
      <c r="K50" s="72"/>
    </row>
    <row r="51" spans="1:11" s="6" customFormat="1" ht="15" customHeight="1" x14ac:dyDescent="0.25">
      <c r="A51" s="101"/>
      <c r="B51" s="15"/>
      <c r="C51" s="37"/>
      <c r="D51" s="14"/>
      <c r="E51" s="14"/>
      <c r="F51" s="24"/>
      <c r="G51" s="62"/>
      <c r="H51" s="76"/>
      <c r="I51" s="76"/>
      <c r="J51" s="77"/>
      <c r="K51" s="72"/>
    </row>
    <row r="52" spans="1:11" s="6" customFormat="1" x14ac:dyDescent="0.25">
      <c r="A52" s="101"/>
      <c r="B52" s="14"/>
      <c r="C52" s="37"/>
      <c r="D52" s="14"/>
      <c r="E52" s="14"/>
      <c r="F52" s="24"/>
      <c r="G52" s="62"/>
      <c r="H52" s="76"/>
      <c r="I52" s="76" t="str">
        <f>IF(F52="","",VLOOKUP(F52,[1]SKU!$A$5:$D$3000,4,FALSE))</f>
        <v/>
      </c>
      <c r="J52" s="77" t="str">
        <f>IF(F52="","",(VLOOKUP(F52,[1]SKU!$A$5:$D$3000,3,FALSE)))</f>
        <v/>
      </c>
      <c r="K52" s="72"/>
    </row>
    <row r="53" spans="1:11" s="6" customFormat="1" x14ac:dyDescent="0.25">
      <c r="A53" s="101"/>
      <c r="B53" s="15"/>
      <c r="C53" s="37"/>
      <c r="D53" s="14"/>
      <c r="E53" s="14"/>
      <c r="F53" s="24"/>
      <c r="G53" s="62"/>
      <c r="H53" s="76"/>
      <c r="I53" s="76" t="str">
        <f>IF(F53="","",VLOOKUP(F53,[1]SKU!$A$5:$D$3000,4,FALSE))</f>
        <v/>
      </c>
      <c r="J53" s="77" t="str">
        <f>IF(F53="","",(VLOOKUP(F53,[1]SKU!$A$5:$D$3000,3,FALSE)))</f>
        <v/>
      </c>
      <c r="K53" s="72"/>
    </row>
    <row r="54" spans="1:11" s="6" customFormat="1" x14ac:dyDescent="0.25">
      <c r="A54" s="101"/>
      <c r="B54" s="15"/>
      <c r="C54" s="37"/>
      <c r="D54" s="14"/>
      <c r="E54" s="14"/>
      <c r="F54" s="24"/>
      <c r="G54" s="62"/>
      <c r="H54" s="76"/>
      <c r="I54" s="76" t="str">
        <f>IF(F54="","",VLOOKUP(F54,[1]SKU!$A$5:$D$3000,4,FALSE))</f>
        <v/>
      </c>
      <c r="J54" s="77" t="str">
        <f>IF(F54="","",(VLOOKUP(F54,[1]SKU!$A$5:$D$3000,3,FALSE)))</f>
        <v/>
      </c>
      <c r="K54" s="72"/>
    </row>
    <row r="55" spans="1:11" s="6" customFormat="1" x14ac:dyDescent="0.25">
      <c r="A55" s="101"/>
      <c r="B55" s="15"/>
      <c r="C55" s="37"/>
      <c r="D55" s="14"/>
      <c r="E55" s="14"/>
      <c r="F55" s="24"/>
      <c r="G55" s="62"/>
      <c r="H55" s="76"/>
      <c r="I55" s="76" t="str">
        <f>IF(F55="","",VLOOKUP(F55,[1]SKU!$A$5:$D$3000,4,FALSE))</f>
        <v/>
      </c>
      <c r="J55" s="77" t="str">
        <f>IF(F55="","",(VLOOKUP(F55,[1]SKU!$A$5:$D$3000,3,FALSE)))</f>
        <v/>
      </c>
      <c r="K55" s="72"/>
    </row>
    <row r="56" spans="1:11" s="6" customFormat="1" x14ac:dyDescent="0.25">
      <c r="A56" s="37"/>
      <c r="B56" s="14"/>
      <c r="C56" s="37"/>
      <c r="D56" s="14"/>
      <c r="E56" s="14"/>
      <c r="F56" s="24"/>
      <c r="G56" s="62" t="str">
        <f>IF(F56="","",(VLOOKUP(F56,[1]SKU!$A$5:$D$3000,2,FALSE)))</f>
        <v/>
      </c>
      <c r="H56" s="76"/>
      <c r="I56" s="76" t="str">
        <f>IF(F56="","",VLOOKUP(F56,[1]SKU!$A$5:$D$3000,4,FALSE))</f>
        <v/>
      </c>
      <c r="J56" s="77" t="str">
        <f>IF(F56="","",(VLOOKUP(F56,[1]SKU!$A$5:$D$3000,3,FALSE)))</f>
        <v/>
      </c>
      <c r="K56" s="72"/>
    </row>
    <row r="57" spans="1:11" s="6" customFormat="1" x14ac:dyDescent="0.25">
      <c r="A57" s="101"/>
      <c r="B57" s="15"/>
      <c r="C57" s="37"/>
      <c r="D57" s="14"/>
      <c r="E57" s="14"/>
      <c r="F57" s="24"/>
      <c r="G57" s="62" t="str">
        <f>IF(F57="","",(VLOOKUP(F57,[1]SKU!$A$5:$D$3000,2,FALSE)))</f>
        <v/>
      </c>
      <c r="H57" s="76"/>
      <c r="I57" s="76" t="str">
        <f>IF(F57="","",VLOOKUP(F57,[1]SKU!$A$5:$D$3000,4,FALSE))</f>
        <v/>
      </c>
      <c r="J57" s="77" t="str">
        <f>IF(F57="","",(VLOOKUP(F57,[1]SKU!$A$5:$D$3000,3,FALSE)))</f>
        <v/>
      </c>
      <c r="K57" s="72"/>
    </row>
    <row r="58" spans="1:11" s="6" customFormat="1" x14ac:dyDescent="0.25">
      <c r="A58" s="101"/>
      <c r="B58" s="14"/>
      <c r="C58" s="37"/>
      <c r="D58" s="14"/>
      <c r="E58" s="14"/>
      <c r="F58" s="24"/>
      <c r="G58" s="62" t="str">
        <f>IF(F58="","",(VLOOKUP(F58,[2]SKU!$A$5:$D$3000,2,FALSE)))</f>
        <v/>
      </c>
      <c r="H58" s="76"/>
      <c r="I58" s="76" t="str">
        <f>IF(F58="","",VLOOKUP(F58,[1]SKU!$A$5:$D$3000,4,FALSE))</f>
        <v/>
      </c>
      <c r="J58" s="77" t="str">
        <f>IF(F58="","",(VLOOKUP(F58,[1]SKU!$A$5:$D$3000,3,FALSE)))</f>
        <v/>
      </c>
      <c r="K58" s="72"/>
    </row>
    <row r="59" spans="1:11" s="6" customFormat="1" x14ac:dyDescent="0.25">
      <c r="A59" s="101"/>
      <c r="B59" s="15"/>
      <c r="C59" s="37"/>
      <c r="D59" s="98"/>
      <c r="E59" s="14"/>
      <c r="F59" s="24"/>
      <c r="G59" s="48" t="str">
        <f>IF(F59="","",(VLOOKUP(F59,[2]SKU!$A$5:$D$3000,2,FALSE)))</f>
        <v/>
      </c>
      <c r="H59" s="49"/>
      <c r="I59" s="49" t="str">
        <f>IF(F59="","",VLOOKUP(F59,[1]SKU!$A$5:$D$3000,4,FALSE))</f>
        <v/>
      </c>
      <c r="J59" s="50" t="str">
        <f>IF(F59="","",(VLOOKUP(F59,[1]SKU!$A$5:$D$3000,3,FALSE)))</f>
        <v/>
      </c>
      <c r="K59" s="51"/>
    </row>
    <row r="60" spans="1:11" s="6" customFormat="1" x14ac:dyDescent="0.25">
      <c r="A60" s="101"/>
      <c r="B60" s="15"/>
      <c r="C60" s="17"/>
      <c r="D60" s="14"/>
      <c r="E60" s="14"/>
      <c r="F60" s="24"/>
      <c r="G60" s="33" t="str">
        <f>IF(F60="","",(VLOOKUP(F60,[2]SKU!$A$5:$D$3000,2,FALSE)))</f>
        <v/>
      </c>
      <c r="H60" s="35"/>
      <c r="I60" s="35" t="str">
        <f>IF(F60="","",VLOOKUP(F60,[1]SKU!$A$5:$D$3000,4,FALSE))</f>
        <v/>
      </c>
      <c r="J60" s="45" t="str">
        <f>IF(F60="","",(VLOOKUP(F60,[1]SKU!$A$5:$D$3000,3,FALSE)))</f>
        <v/>
      </c>
      <c r="K60" s="41"/>
    </row>
    <row r="61" spans="1:11" x14ac:dyDescent="0.25">
      <c r="A61" s="101"/>
      <c r="B61" s="27"/>
      <c r="C61" s="14"/>
      <c r="D61" s="37"/>
      <c r="E61" s="32" t="s">
        <v>14</v>
      </c>
      <c r="F61" s="17"/>
      <c r="G61" s="33" t="str">
        <f>IF(F61="","",(VLOOKUP(F61,[2]SKU!$A$5:$D$3000,2,FALSE)))</f>
        <v/>
      </c>
      <c r="H61" s="34"/>
      <c r="I61" s="34" t="str">
        <f>IF(F61="","",VLOOKUP(F61,[1]SKU!$A$5:$D$3000,4,FALSE))</f>
        <v/>
      </c>
      <c r="J61" s="44" t="str">
        <f>IF(F61="","",(VLOOKUP(F61,[1]SKU!$A$5:$D$3000,3,FALSE)))</f>
        <v/>
      </c>
      <c r="K61" s="41"/>
    </row>
    <row r="62" spans="1:11" x14ac:dyDescent="0.25">
      <c r="A62" s="101"/>
      <c r="B62" s="15"/>
      <c r="C62" s="15"/>
      <c r="D62" s="37"/>
      <c r="E62" s="14"/>
      <c r="F62" s="17"/>
      <c r="G62" s="33" t="str">
        <f>IF(F62="","",(VLOOKUP(F62,[2]SKU!$A$5:$B$3000,2,FALSE)))</f>
        <v/>
      </c>
      <c r="H62" s="34"/>
      <c r="I62" s="34" t="str">
        <f>IF(F62="","",VLOOKUP(F62,[1]SKU!$A$5:$D$3000,4,FALSE))</f>
        <v/>
      </c>
      <c r="J62" s="44" t="str">
        <f>IF(F62="","",(VLOOKUP(F62,[1]SKU!$A$5:$D$3000,3,FALSE)))</f>
        <v/>
      </c>
      <c r="K62" s="41"/>
    </row>
    <row r="63" spans="1:11" x14ac:dyDescent="0.25">
      <c r="G63" s="6" t="str">
        <f>IF(F63="","",(VLOOKUP(F63,[2]SKU!$A$5:$B$3000,2,FALSE)))</f>
        <v/>
      </c>
      <c r="I63" s="5" t="str">
        <f>IF(F63="","",VLOOKUP(F63,[1]SKU!$A$5:$D$3000,4,FALSE))</f>
        <v/>
      </c>
      <c r="J63" s="46" t="str">
        <f>IF(F63="","",(VLOOKUP(F63,[1]SKU!$A$5:$D$3000,3,FALSE)))</f>
        <v/>
      </c>
      <c r="K63" s="42"/>
    </row>
    <row r="64" spans="1:11" x14ac:dyDescent="0.25">
      <c r="G64" s="6" t="str">
        <f>IF(F64="","",(VLOOKUP(F64,[2]SKU!$A$5:$B$3000,2,FALSE)))</f>
        <v/>
      </c>
    </row>
    <row r="65" spans="7:7" x14ac:dyDescent="0.25">
      <c r="G65" s="6" t="str">
        <f>IF(F65="","",(VLOOKUP(F65,[2]SKU!$A$5:$B$3000,2,FALSE)))</f>
        <v/>
      </c>
    </row>
    <row r="66" spans="7:7" x14ac:dyDescent="0.25">
      <c r="G66" s="6" t="str">
        <f>IF(F66="","",(VLOOKUP(F66,[2]SKU!$A$5:$B$3000,2,FALSE)))</f>
        <v/>
      </c>
    </row>
    <row r="67" spans="7:7" x14ac:dyDescent="0.25">
      <c r="G67" s="6" t="str">
        <f>IF(F67="","",(VLOOKUP(F67,[2]SKU!$A$5:$B$3000,2,FALSE)))</f>
        <v/>
      </c>
    </row>
  </sheetData>
  <mergeCells count="5">
    <mergeCell ref="B2:F2"/>
    <mergeCell ref="B44:F44"/>
    <mergeCell ref="B46:F46"/>
    <mergeCell ref="B48:F48"/>
    <mergeCell ref="B50:F50"/>
  </mergeCells>
  <conditionalFormatting sqref="K52:K63 K24:K45 K15:K22">
    <cfRule type="cellIs" dxfId="3" priority="23" operator="equal">
      <formula>"DIFFERENT"</formula>
    </cfRule>
  </conditionalFormatting>
  <conditionalFormatting sqref="K46:K51">
    <cfRule type="cellIs" dxfId="2" priority="11" operator="equal">
      <formula>"DIFFERENT"</formula>
    </cfRule>
  </conditionalFormatting>
  <conditionalFormatting sqref="K23">
    <cfRule type="containsText" dxfId="1" priority="3" operator="containsText" text="DIFFERENT">
      <formula>NOT(ISERROR(SEARCH("DIFFERENT",K23)))</formula>
    </cfRule>
    <cfRule type="cellIs" dxfId="0" priority="4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2017-03-15T16:39:21Z</cp:lastPrinted>
  <dcterms:created xsi:type="dcterms:W3CDTF">2012-02-13T23:35:12Z</dcterms:created>
  <dcterms:modified xsi:type="dcterms:W3CDTF">2017-03-15T16:56:55Z</dcterms:modified>
</cp:coreProperties>
</file>